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20" yWindow="1080" windowWidth="13980" windowHeight="11760"/>
  </bookViews>
  <sheets>
    <sheet name="8v97051_LF_Calc" sheetId="1" r:id="rId1"/>
  </sheets>
  <definedNames>
    <definedName name="A_1">'8v97051_LF_Calc'!$B$55</definedName>
    <definedName name="A_2">'8v97051_LF_Calc'!$B$56</definedName>
    <definedName name="A_3">'8v97051_LF_Calc'!$B$57</definedName>
    <definedName name="A0">'8v97051_LF_Calc'!$B$54</definedName>
    <definedName name="AB_M">'8v97051_LF_Calc'!#REF!</definedName>
    <definedName name="b">'8v97051_LF_Calc'!$B$38</definedName>
    <definedName name="Cp">'8v97051_LF_Calc'!$B$35</definedName>
    <definedName name="Cp_2">'8v97051_LF_Calc'!$B$51</definedName>
    <definedName name="Cp_actual">'8v97051_LF_Calc'!$B$44</definedName>
    <definedName name="Cz">'8v97051_LF_Calc'!$B$34</definedName>
    <definedName name="Cz_actual">'8v97051_LF_Calc'!$B$43</definedName>
    <definedName name="F_ref">'8v97051_LF_Calc'!$B$20</definedName>
    <definedName name="fc">'8v97051_LF_Calc'!$B$24</definedName>
    <definedName name="Fpd">'8v97051_LF_Calc'!$B$22</definedName>
    <definedName name="fvco">'8v97051_LF_Calc'!$B$23</definedName>
    <definedName name="Icp">'8v97051_LF_Calc'!$B$27</definedName>
    <definedName name="Input_Freq_MHz">'8v97051_LF_Calc'!$B$22</definedName>
    <definedName name="Kvco">'8v97051_LF_Calc'!$B$26</definedName>
    <definedName name="N">'8v97051_LF_Calc'!$B$29</definedName>
    <definedName name="Pv">'8v97051_LF_Calc'!$B$21</definedName>
    <definedName name="RadialBW">'8v97051_LF_Calc'!#REF!</definedName>
    <definedName name="_Rp2">'8v97051_LF_Calc'!$B$50</definedName>
    <definedName name="Rz">'8v97051_LF_Calc'!$B$33</definedName>
    <definedName name="Rz_actual">'8v97051_LF_Calc'!$B$42</definedName>
    <definedName name="_Rz1">'8v97051_LF_Calc'!$B$42</definedName>
    <definedName name="α">'8v97051_LF_Calc'!$B$30</definedName>
    <definedName name="β">'8v97051_LF_Calc'!$B$31</definedName>
    <definedName name="γ">'8v97051_LF_Calc'!$B$49</definedName>
    <definedName name="τ2">'8v97051_LF_Calc'!#REF!</definedName>
  </definedNames>
  <calcPr calcId="125725"/>
</workbook>
</file>

<file path=xl/calcChain.xml><?xml version="1.0" encoding="utf-8"?>
<calcChain xmlns="http://schemas.openxmlformats.org/spreadsheetml/2006/main">
  <c r="B47" i="1"/>
  <c r="B46"/>
  <c r="B51"/>
  <c r="B56" s="1"/>
  <c r="B22"/>
  <c r="B29" s="1"/>
  <c r="B54" l="1"/>
  <c r="B55"/>
  <c r="B45"/>
  <c r="B33"/>
  <c r="B34" s="1"/>
  <c r="B35" s="1"/>
  <c r="B59" l="1"/>
  <c r="B60"/>
  <c r="B38"/>
  <c r="B39" s="1"/>
</calcChain>
</file>

<file path=xl/sharedStrings.xml><?xml version="1.0" encoding="utf-8"?>
<sst xmlns="http://schemas.openxmlformats.org/spreadsheetml/2006/main" count="104" uniqueCount="88">
  <si>
    <t>Icp</t>
  </si>
  <si>
    <t>Hz</t>
  </si>
  <si>
    <t>Cp</t>
  </si>
  <si>
    <t>Unit</t>
  </si>
  <si>
    <t>MHz</t>
  </si>
  <si>
    <t>kHz/V</t>
  </si>
  <si>
    <t>uA</t>
  </si>
  <si>
    <t>kOhm</t>
  </si>
  <si>
    <t>uF</t>
  </si>
  <si>
    <t>Pv</t>
  </si>
  <si>
    <t>F_ref</t>
  </si>
  <si>
    <t>REF_IN Pre-Divider</t>
  </si>
  <si>
    <t>b</t>
  </si>
  <si>
    <t>Phase Margin</t>
  </si>
  <si>
    <t>degree</t>
  </si>
  <si>
    <t xml:space="preserve"> </t>
  </si>
  <si>
    <t>fc</t>
  </si>
  <si>
    <t>Description</t>
  </si>
  <si>
    <t>Symbol</t>
  </si>
  <si>
    <t>Value</t>
  </si>
  <si>
    <t>Notes</t>
  </si>
  <si>
    <t>α</t>
  </si>
  <si>
    <t>Rz</t>
  </si>
  <si>
    <t>Cz</t>
  </si>
  <si>
    <t>β</t>
  </si>
  <si>
    <t>fc/fz, bandwidth for zero frequency ratio</t>
  </si>
  <si>
    <t>fp/fc, pole frequency to bandwidth ratio</t>
  </si>
  <si>
    <t>Fpd</t>
  </si>
  <si>
    <t>Choose higher value for flexibility of programmable loop bandwidth but sugges keep Cz &lt; 10uF</t>
  </si>
  <si>
    <t>Target loop bandwidth</t>
  </si>
  <si>
    <t>Pmmax</t>
  </si>
  <si>
    <t>b is the parameter used for calculating the phase margin</t>
  </si>
  <si>
    <t>Cp2</t>
  </si>
  <si>
    <t>Rp2</t>
  </si>
  <si>
    <t>Kohm</t>
  </si>
  <si>
    <t>Choose closest available value</t>
  </si>
  <si>
    <t>Actual chosencomponent values for Rz</t>
  </si>
  <si>
    <t>Actual chosen component values Cz</t>
  </si>
  <si>
    <t>Actual chosen component values Cp</t>
  </si>
  <si>
    <t>nF</t>
  </si>
  <si>
    <t>Calculate Rp2 and Cp2</t>
  </si>
  <si>
    <t>γ</t>
  </si>
  <si>
    <t>Enter the actual actual chosen from Cp</t>
  </si>
  <si>
    <t>Enter the actual value chosen from Cz</t>
  </si>
  <si>
    <t>Enter the actual value chosen from Rz</t>
  </si>
  <si>
    <t>fp2/fp, 2nd pole to 1st pole ratio</t>
  </si>
  <si>
    <r>
      <rPr>
        <sz val="10"/>
        <rFont val="Calibri"/>
        <family val="2"/>
      </rPr>
      <t>γ</t>
    </r>
    <r>
      <rPr>
        <sz val="10"/>
        <rFont val="Arial"/>
        <family val="2"/>
      </rPr>
      <t xml:space="preserve"> &gt; 4</t>
    </r>
  </si>
  <si>
    <t>Cz_actual</t>
  </si>
  <si>
    <t>Rz_actual</t>
  </si>
  <si>
    <t>Cp_actual</t>
  </si>
  <si>
    <t>A0</t>
  </si>
  <si>
    <t>A1</t>
  </si>
  <si>
    <t>A2</t>
  </si>
  <si>
    <t>A3</t>
  </si>
  <si>
    <t>fp_cal</t>
  </si>
  <si>
    <t>fp2_cal</t>
  </si>
  <si>
    <t>3 pole loop filter, pole frequencies verification</t>
  </si>
  <si>
    <t>2nd pole frequency</t>
  </si>
  <si>
    <t>fp_cal must be greater than fc</t>
  </si>
  <si>
    <t>fp2_cal must be greater than fp</t>
  </si>
  <si>
    <t>Mv</t>
  </si>
  <si>
    <t>Suggest α &gt; 6. This value is used for calculating Cz and Cp</t>
  </si>
  <si>
    <t>b=(1+Cz/Cp)</t>
  </si>
  <si>
    <t>Rp2 approx. 1.5 * Rz</t>
  </si>
  <si>
    <t>Fc_actual</t>
  </si>
  <si>
    <t>Fz_actual</t>
  </si>
  <si>
    <t>fp_actual</t>
  </si>
  <si>
    <t>Fc verification for actual component select</t>
  </si>
  <si>
    <t>This spread sheet help select the component values for pll loop filter Rz, Cz and Cp, Rp2 Cp2</t>
  </si>
  <si>
    <t>fvco</t>
  </si>
  <si>
    <t>VCO frequency</t>
  </si>
  <si>
    <t>Kvco</t>
  </si>
  <si>
    <t>VCO gain</t>
  </si>
  <si>
    <t>Suggest β &gt; 3. This calculation is used for calculating Cp</t>
  </si>
  <si>
    <t>For example: enter 0.5 for x2</t>
  </si>
  <si>
    <t>Phase detector input frequency needs to be 20 time much greater than fc</t>
  </si>
  <si>
    <t>Reference clock input frequency.</t>
  </si>
  <si>
    <t>REF_IN, reference input frequency</t>
  </si>
  <si>
    <t>Phase detector input frequency</t>
  </si>
  <si>
    <t>Charge pump current</t>
  </si>
  <si>
    <t>Effective feedback divider</t>
  </si>
  <si>
    <t>PMmax should be greater than 50 degrees</t>
  </si>
  <si>
    <t>Suggest 6x smaller than fc</t>
  </si>
  <si>
    <t>Suggest 3x greater than fc</t>
  </si>
  <si>
    <t>Loop bandwidth from chosen component</t>
  </si>
  <si>
    <t>Actual zero frequency</t>
  </si>
  <si>
    <t>Actual pole frequency</t>
  </si>
  <si>
    <t>1st pole frequency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</si>
</sst>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2" borderId="0" xfId="0" applyFill="1" applyProtection="1"/>
    <xf numFmtId="0" fontId="0" fillId="2" borderId="1" xfId="0" applyFill="1" applyBorder="1" applyProtection="1"/>
    <xf numFmtId="0" fontId="0" fillId="3" borderId="0" xfId="0" applyFill="1" applyProtection="1"/>
    <xf numFmtId="164" fontId="0" fillId="2" borderId="1" xfId="0" applyNumberFormat="1" applyFill="1" applyBorder="1" applyProtection="1"/>
    <xf numFmtId="11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4" borderId="1" xfId="0" applyNumberFormat="1" applyFill="1" applyBorder="1" applyProtection="1"/>
    <xf numFmtId="0" fontId="0" fillId="3" borderId="1" xfId="0" applyFill="1" applyBorder="1" applyProtection="1"/>
    <xf numFmtId="0" fontId="3" fillId="3" borderId="0" xfId="0" applyFont="1" applyFill="1" applyProtection="1"/>
    <xf numFmtId="0" fontId="4" fillId="6" borderId="1" xfId="0" applyFont="1" applyFill="1" applyBorder="1" applyProtection="1"/>
    <xf numFmtId="2" fontId="0" fillId="6" borderId="1" xfId="0" applyNumberFormat="1" applyFill="1" applyBorder="1" applyProtection="1"/>
    <xf numFmtId="0" fontId="0" fillId="6" borderId="1" xfId="0" applyFill="1" applyBorder="1" applyProtection="1"/>
    <xf numFmtId="2" fontId="0" fillId="7" borderId="1" xfId="0" applyNumberFormat="1" applyFill="1" applyBorder="1" applyProtection="1"/>
    <xf numFmtId="0" fontId="5" fillId="6" borderId="1" xfId="0" applyFont="1" applyFill="1" applyBorder="1" applyProtection="1"/>
    <xf numFmtId="2" fontId="0" fillId="8" borderId="1" xfId="0" applyNumberFormat="1" applyFill="1" applyBorder="1" applyProtection="1"/>
    <xf numFmtId="11" fontId="1" fillId="5" borderId="1" xfId="0" applyNumberFormat="1" applyFont="1" applyFill="1" applyBorder="1" applyProtection="1"/>
    <xf numFmtId="0" fontId="4" fillId="9" borderId="1" xfId="0" applyFont="1" applyFill="1" applyBorder="1" applyProtection="1"/>
    <xf numFmtId="2" fontId="0" fillId="9" borderId="1" xfId="0" applyNumberFormat="1" applyFill="1" applyBorder="1" applyProtection="1"/>
    <xf numFmtId="0" fontId="0" fillId="9" borderId="1" xfId="0" applyFill="1" applyBorder="1" applyProtection="1"/>
    <xf numFmtId="0" fontId="0" fillId="4" borderId="1" xfId="0" applyFill="1" applyBorder="1" applyProtection="1"/>
    <xf numFmtId="0" fontId="4" fillId="2" borderId="1" xfId="0" applyFont="1" applyFill="1" applyBorder="1" applyProtection="1"/>
    <xf numFmtId="2" fontId="4" fillId="7" borderId="1" xfId="0" applyNumberFormat="1" applyFont="1" applyFill="1" applyBorder="1" applyProtection="1"/>
    <xf numFmtId="0" fontId="4" fillId="8" borderId="1" xfId="0" applyFont="1" applyFill="1" applyBorder="1" applyProtection="1"/>
    <xf numFmtId="0" fontId="4" fillId="2" borderId="1" xfId="0" quotePrefix="1" applyFont="1" applyFill="1" applyBorder="1" applyProtection="1"/>
    <xf numFmtId="0" fontId="4" fillId="10" borderId="1" xfId="0" applyFont="1" applyFill="1" applyBorder="1" applyProtection="1"/>
    <xf numFmtId="0" fontId="0" fillId="10" borderId="1" xfId="0" applyFill="1" applyBorder="1" applyProtection="1"/>
    <xf numFmtId="11" fontId="0" fillId="7" borderId="1" xfId="0" applyNumberFormat="1" applyFill="1" applyBorder="1" applyProtection="1">
      <protection locked="0"/>
    </xf>
    <xf numFmtId="11" fontId="0" fillId="8" borderId="1" xfId="0" applyNumberFormat="1" applyFill="1" applyBorder="1" applyProtection="1"/>
    <xf numFmtId="0" fontId="0" fillId="2" borderId="1" xfId="0" quotePrefix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</xdr:row>
      <xdr:rowOff>47625</xdr:rowOff>
    </xdr:from>
    <xdr:to>
      <xdr:col>3</xdr:col>
      <xdr:colOff>1162050</xdr:colOff>
      <xdr:row>13</xdr:row>
      <xdr:rowOff>19050</xdr:rowOff>
    </xdr:to>
    <xdr:pic>
      <xdr:nvPicPr>
        <xdr:cNvPr id="116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95325"/>
          <a:ext cx="3048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34" workbookViewId="0">
      <selection activeCell="B50" sqref="B50"/>
    </sheetView>
  </sheetViews>
  <sheetFormatPr defaultRowHeight="12.75"/>
  <cols>
    <col min="1" max="1" width="10.28515625" style="1" customWidth="1"/>
    <col min="2" max="2" width="14.28515625" style="1" customWidth="1"/>
    <col min="3" max="3" width="9.42578125" style="1" customWidth="1"/>
    <col min="4" max="4" width="34" style="1" customWidth="1"/>
    <col min="5" max="5" width="81.42578125" style="1" customWidth="1"/>
    <col min="6" max="6" width="9.140625" style="1" hidden="1" customWidth="1"/>
    <col min="7" max="16384" width="9.140625" style="1"/>
  </cols>
  <sheetData>
    <row r="1" spans="1:6">
      <c r="A1" s="11" t="s">
        <v>68</v>
      </c>
      <c r="B1" s="5"/>
      <c r="C1" s="5"/>
      <c r="D1" s="5"/>
      <c r="E1" s="5"/>
      <c r="F1" s="5"/>
    </row>
    <row r="2" spans="1:6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>
      <c r="A4" s="3"/>
      <c r="B4" s="3"/>
      <c r="C4" s="3"/>
      <c r="D4" s="3"/>
      <c r="E4" s="3"/>
      <c r="F4" s="3"/>
    </row>
    <row r="5" spans="1:6">
      <c r="A5" s="3"/>
      <c r="B5" s="3"/>
      <c r="C5" s="3"/>
      <c r="D5" s="3"/>
      <c r="E5" s="3"/>
      <c r="F5" s="3"/>
    </row>
    <row r="6" spans="1:6">
      <c r="A6" s="3"/>
      <c r="B6" s="3"/>
      <c r="C6" s="3"/>
      <c r="D6" s="3"/>
      <c r="E6" s="3"/>
      <c r="F6" s="3"/>
    </row>
    <row r="7" spans="1:6">
      <c r="A7" s="3"/>
      <c r="B7" s="3"/>
      <c r="C7" s="3"/>
      <c r="D7" s="3"/>
      <c r="E7" s="3"/>
      <c r="F7" s="3"/>
    </row>
    <row r="8" spans="1:6">
      <c r="A8" s="3"/>
      <c r="B8" s="3"/>
      <c r="C8" s="3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3"/>
      <c r="B10" s="3"/>
      <c r="C10" s="3"/>
      <c r="D10" s="3"/>
      <c r="E10" s="3"/>
      <c r="F10" s="3"/>
    </row>
    <row r="11" spans="1:6">
      <c r="A11" s="3"/>
      <c r="B11" s="3"/>
      <c r="C11" s="3"/>
      <c r="D11" s="3"/>
      <c r="E11" s="3"/>
      <c r="F11" s="3"/>
    </row>
    <row r="12" spans="1:6">
      <c r="A12" s="3"/>
      <c r="B12" s="3"/>
      <c r="C12" s="3"/>
      <c r="D12" s="3"/>
      <c r="E12" s="3"/>
      <c r="F12" s="3"/>
    </row>
    <row r="13" spans="1:6">
      <c r="A13" s="3"/>
      <c r="B13" s="3"/>
      <c r="C13" s="3"/>
      <c r="D13" s="3"/>
      <c r="E13" s="3"/>
      <c r="F13" s="3"/>
    </row>
    <row r="14" spans="1:6">
      <c r="A14" s="3"/>
      <c r="B14" s="3"/>
      <c r="C14" s="3"/>
      <c r="D14" s="3"/>
      <c r="E14" s="3"/>
      <c r="F14" s="3"/>
    </row>
    <row r="15" spans="1:6">
      <c r="A15" s="3"/>
      <c r="B15" s="3"/>
      <c r="C15" s="3"/>
      <c r="D15" s="3"/>
      <c r="E15" s="3"/>
      <c r="F15" s="3"/>
    </row>
    <row r="16" spans="1:6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10" t="s">
        <v>18</v>
      </c>
      <c r="B19" s="10" t="s">
        <v>19</v>
      </c>
      <c r="C19" s="10" t="s">
        <v>3</v>
      </c>
      <c r="D19" s="10" t="s">
        <v>17</v>
      </c>
      <c r="E19" s="10" t="s">
        <v>20</v>
      </c>
      <c r="F19" s="5"/>
    </row>
    <row r="20" spans="1:6">
      <c r="A20" s="4" t="s">
        <v>10</v>
      </c>
      <c r="B20" s="22">
        <v>25</v>
      </c>
      <c r="C20" s="4" t="s">
        <v>4</v>
      </c>
      <c r="D20" s="4" t="s">
        <v>77</v>
      </c>
      <c r="E20" s="4" t="s">
        <v>76</v>
      </c>
      <c r="F20" s="3"/>
    </row>
    <row r="21" spans="1:6">
      <c r="A21" s="4" t="s">
        <v>9</v>
      </c>
      <c r="B21" s="22">
        <v>0.5</v>
      </c>
      <c r="C21" s="4"/>
      <c r="D21" s="23" t="s">
        <v>11</v>
      </c>
      <c r="E21" s="4" t="s">
        <v>74</v>
      </c>
      <c r="F21" s="3"/>
    </row>
    <row r="22" spans="1:6">
      <c r="A22" s="4" t="s">
        <v>27</v>
      </c>
      <c r="B22" s="6">
        <f>F_ref/Pv</f>
        <v>50</v>
      </c>
      <c r="C22" s="23" t="s">
        <v>4</v>
      </c>
      <c r="D22" s="23" t="s">
        <v>78</v>
      </c>
      <c r="E22" s="4"/>
      <c r="F22" s="3"/>
    </row>
    <row r="23" spans="1:6">
      <c r="A23" s="4" t="s">
        <v>69</v>
      </c>
      <c r="B23" s="15">
        <v>2500</v>
      </c>
      <c r="C23" s="4" t="s">
        <v>4</v>
      </c>
      <c r="D23" s="4" t="s">
        <v>70</v>
      </c>
      <c r="E23" s="4"/>
      <c r="F23" s="3"/>
    </row>
    <row r="24" spans="1:6">
      <c r="A24" s="4" t="s">
        <v>16</v>
      </c>
      <c r="B24" s="9">
        <v>30000</v>
      </c>
      <c r="C24" s="4" t="s">
        <v>1</v>
      </c>
      <c r="D24" s="23" t="s">
        <v>29</v>
      </c>
      <c r="E24" s="4" t="s">
        <v>75</v>
      </c>
      <c r="F24" s="3"/>
    </row>
    <row r="25" spans="1:6">
      <c r="A25" s="4"/>
      <c r="B25" s="7"/>
      <c r="C25" s="4"/>
      <c r="D25" s="4"/>
      <c r="E25" s="4"/>
      <c r="F25" s="3"/>
    </row>
    <row r="26" spans="1:6">
      <c r="A26" s="23" t="s">
        <v>71</v>
      </c>
      <c r="B26" s="4">
        <v>40000</v>
      </c>
      <c r="C26" s="4" t="s">
        <v>5</v>
      </c>
      <c r="D26" s="4" t="s">
        <v>72</v>
      </c>
      <c r="E26" s="4" t="s">
        <v>15</v>
      </c>
      <c r="F26" s="3"/>
    </row>
    <row r="27" spans="1:6">
      <c r="A27" s="4" t="s">
        <v>0</v>
      </c>
      <c r="B27" s="9">
        <v>310</v>
      </c>
      <c r="C27" s="4" t="s">
        <v>6</v>
      </c>
      <c r="D27" s="4" t="s">
        <v>79</v>
      </c>
      <c r="E27" s="23"/>
      <c r="F27" s="3"/>
    </row>
    <row r="28" spans="1:6">
      <c r="A28" s="4"/>
      <c r="B28" s="4"/>
      <c r="C28" s="4"/>
      <c r="D28" s="4"/>
      <c r="E28" s="4"/>
      <c r="F28" s="3"/>
    </row>
    <row r="29" spans="1:6">
      <c r="A29" s="23" t="s">
        <v>60</v>
      </c>
      <c r="B29" s="8">
        <f xml:space="preserve"> fvco/Fpd</f>
        <v>50</v>
      </c>
      <c r="C29" s="4"/>
      <c r="D29" s="4" t="s">
        <v>80</v>
      </c>
      <c r="E29" s="4" t="s">
        <v>15</v>
      </c>
      <c r="F29" s="3"/>
    </row>
    <row r="30" spans="1:6">
      <c r="A30" s="4" t="s">
        <v>21</v>
      </c>
      <c r="B30" s="9">
        <v>6</v>
      </c>
      <c r="C30" s="4"/>
      <c r="D30" s="4" t="s">
        <v>25</v>
      </c>
      <c r="E30" s="23" t="s">
        <v>61</v>
      </c>
      <c r="F30" s="3"/>
    </row>
    <row r="31" spans="1:6">
      <c r="A31" s="4" t="s">
        <v>24</v>
      </c>
      <c r="B31" s="9">
        <v>4</v>
      </c>
      <c r="C31" s="4"/>
      <c r="D31" s="4" t="s">
        <v>26</v>
      </c>
      <c r="E31" s="23" t="s">
        <v>73</v>
      </c>
      <c r="F31" s="3"/>
    </row>
    <row r="32" spans="1:6">
      <c r="A32" s="4"/>
      <c r="B32" s="4"/>
      <c r="C32" s="4"/>
      <c r="D32" s="4"/>
      <c r="E32" s="4"/>
      <c r="F32" s="3"/>
    </row>
    <row r="33" spans="1:6">
      <c r="A33" s="4" t="s">
        <v>22</v>
      </c>
      <c r="B33" s="18">
        <f>N*2*PI()*fc/(Icp*0.000001*Kvco*1000)/1000</f>
        <v>0.76006273877172414</v>
      </c>
      <c r="C33" s="4" t="s">
        <v>7</v>
      </c>
      <c r="D33" s="4"/>
      <c r="E33" s="23" t="s">
        <v>35</v>
      </c>
      <c r="F33" s="3"/>
    </row>
    <row r="34" spans="1:6">
      <c r="A34" s="4" t="s">
        <v>23</v>
      </c>
      <c r="B34" s="18">
        <f>α/(2*3.14*fc*Rz*1000)*1000000</f>
        <v>4.1900664423343996E-2</v>
      </c>
      <c r="C34" s="4" t="s">
        <v>8</v>
      </c>
      <c r="D34" s="4"/>
      <c r="E34" s="4" t="s">
        <v>28</v>
      </c>
      <c r="F34" s="3"/>
    </row>
    <row r="35" spans="1:6">
      <c r="A35" s="4" t="s">
        <v>2</v>
      </c>
      <c r="B35" s="18">
        <f>Cz/(α*β)</f>
        <v>1.7458610176393332E-3</v>
      </c>
      <c r="C35" s="4" t="s">
        <v>8</v>
      </c>
      <c r="D35" s="4"/>
      <c r="E35" s="23" t="s">
        <v>35</v>
      </c>
      <c r="F35" s="3"/>
    </row>
    <row r="36" spans="1:6">
      <c r="A36" s="4"/>
      <c r="B36" s="4"/>
      <c r="C36" s="4"/>
      <c r="D36" s="4"/>
      <c r="E36" s="4"/>
      <c r="F36" s="3"/>
    </row>
    <row r="37" spans="1:6">
      <c r="A37" s="4"/>
      <c r="B37" s="4"/>
      <c r="C37" s="4"/>
      <c r="D37" s="4"/>
      <c r="E37" s="4"/>
      <c r="F37" s="3"/>
    </row>
    <row r="38" spans="1:6">
      <c r="A38" s="4" t="s">
        <v>12</v>
      </c>
      <c r="B38" s="4">
        <f>1+Cz/Cp</f>
        <v>25</v>
      </c>
      <c r="C38" s="4"/>
      <c r="D38" s="26" t="s">
        <v>62</v>
      </c>
      <c r="E38" s="4" t="s">
        <v>31</v>
      </c>
      <c r="F38" s="3"/>
    </row>
    <row r="39" spans="1:6">
      <c r="A39" s="31" t="s">
        <v>30</v>
      </c>
      <c r="B39" s="17">
        <f>ATAN((b-1)/(2*SQRT(b)))*(360/(2*3.14))</f>
        <v>67.414311234752958</v>
      </c>
      <c r="C39" s="4" t="s">
        <v>14</v>
      </c>
      <c r="D39" s="4" t="s">
        <v>13</v>
      </c>
      <c r="E39" s="4" t="s">
        <v>81</v>
      </c>
      <c r="F39" s="3"/>
    </row>
    <row r="40" spans="1:6">
      <c r="A40" s="14"/>
      <c r="B40" s="13"/>
      <c r="C40" s="14"/>
      <c r="D40" s="14"/>
      <c r="E40" s="14"/>
      <c r="F40" s="3"/>
    </row>
    <row r="41" spans="1:6">
      <c r="A41" s="19" t="s">
        <v>67</v>
      </c>
      <c r="B41" s="20"/>
      <c r="C41" s="21"/>
      <c r="D41" s="21"/>
      <c r="E41" s="21"/>
      <c r="F41" s="3"/>
    </row>
    <row r="42" spans="1:6">
      <c r="A42" s="12" t="s">
        <v>48</v>
      </c>
      <c r="B42" s="29">
        <v>0.36</v>
      </c>
      <c r="C42" s="12" t="s">
        <v>34</v>
      </c>
      <c r="D42" s="12" t="s">
        <v>36</v>
      </c>
      <c r="E42" s="12" t="s">
        <v>44</v>
      </c>
      <c r="F42" s="3"/>
    </row>
    <row r="43" spans="1:6">
      <c r="A43" s="12" t="s">
        <v>47</v>
      </c>
      <c r="B43" s="29">
        <v>4.7E-2</v>
      </c>
      <c r="C43" s="12" t="s">
        <v>8</v>
      </c>
      <c r="D43" s="12" t="s">
        <v>37</v>
      </c>
      <c r="E43" s="12" t="s">
        <v>43</v>
      </c>
      <c r="F43" s="3"/>
    </row>
    <row r="44" spans="1:6">
      <c r="A44" s="12" t="s">
        <v>49</v>
      </c>
      <c r="B44" s="29">
        <v>2.7000000000000001E-3</v>
      </c>
      <c r="C44" s="12" t="s">
        <v>8</v>
      </c>
      <c r="D44" s="12" t="s">
        <v>38</v>
      </c>
      <c r="E44" s="12" t="s">
        <v>42</v>
      </c>
      <c r="F44" s="3"/>
    </row>
    <row r="45" spans="1:6">
      <c r="A45" s="12" t="s">
        <v>64</v>
      </c>
      <c r="B45" s="30">
        <f>+(Rz_actual*1000*Kvco*1000*Icp*0.000001)/(2*3.14*N)</f>
        <v>14216.56050955414</v>
      </c>
      <c r="C45" s="12" t="s">
        <v>1</v>
      </c>
      <c r="D45" s="12" t="s">
        <v>84</v>
      </c>
      <c r="E45" s="14"/>
      <c r="F45" s="3"/>
    </row>
    <row r="46" spans="1:6">
      <c r="A46" s="12" t="s">
        <v>65</v>
      </c>
      <c r="B46" s="30">
        <f>1/(2*3.14*Rz_actual*1000*Cz_actual*0.000001)</f>
        <v>9411.0915360407143</v>
      </c>
      <c r="C46" s="12" t="s">
        <v>1</v>
      </c>
      <c r="D46" s="12" t="s">
        <v>85</v>
      </c>
      <c r="E46" s="12" t="s">
        <v>82</v>
      </c>
      <c r="F46" s="3"/>
    </row>
    <row r="47" spans="1:6">
      <c r="A47" s="14" t="s">
        <v>66</v>
      </c>
      <c r="B47" s="17">
        <f>1/(2*3.14*Rz_actual*1000*Cp_actual*0.000001)</f>
        <v>163822.70451626429</v>
      </c>
      <c r="C47" s="14" t="s">
        <v>1</v>
      </c>
      <c r="D47" s="14" t="s">
        <v>86</v>
      </c>
      <c r="E47" s="12" t="s">
        <v>83</v>
      </c>
      <c r="F47" s="3"/>
    </row>
    <row r="48" spans="1:6">
      <c r="A48" s="27" t="s">
        <v>40</v>
      </c>
      <c r="B48" s="28"/>
      <c r="C48" s="28"/>
      <c r="D48" s="28"/>
      <c r="E48" s="28"/>
      <c r="F48" s="3"/>
    </row>
    <row r="49" spans="1:6">
      <c r="A49" s="16" t="s">
        <v>41</v>
      </c>
      <c r="B49" s="15">
        <v>4</v>
      </c>
      <c r="C49" s="14"/>
      <c r="D49" s="12" t="s">
        <v>45</v>
      </c>
      <c r="E49" s="12" t="s">
        <v>46</v>
      </c>
      <c r="F49" s="3"/>
    </row>
    <row r="50" spans="1:6">
      <c r="A50" s="12" t="s">
        <v>33</v>
      </c>
      <c r="B50" s="24">
        <v>0.5</v>
      </c>
      <c r="C50" s="12" t="s">
        <v>34</v>
      </c>
      <c r="D50" s="12" t="s">
        <v>63</v>
      </c>
      <c r="E50" s="12" t="s">
        <v>35</v>
      </c>
      <c r="F50" s="3"/>
    </row>
    <row r="51" spans="1:6">
      <c r="A51" s="12" t="s">
        <v>32</v>
      </c>
      <c r="B51" s="17">
        <f>+(Rz_actual*1000*Cp_actual*0.000001)/(_Rp2*1000*γ)*1000000000</f>
        <v>0.48599999999999999</v>
      </c>
      <c r="C51" s="12" t="s">
        <v>39</v>
      </c>
      <c r="D51" s="14"/>
      <c r="E51" s="12" t="s">
        <v>35</v>
      </c>
      <c r="F51" s="3"/>
    </row>
    <row r="52" spans="1:6">
      <c r="A52" s="2"/>
      <c r="B52" s="2"/>
      <c r="C52" s="2"/>
      <c r="D52" s="2"/>
    </row>
    <row r="53" spans="1:6">
      <c r="A53" s="19" t="s">
        <v>56</v>
      </c>
      <c r="B53" s="21"/>
      <c r="C53" s="21"/>
      <c r="D53" s="21"/>
      <c r="E53" s="21"/>
    </row>
    <row r="54" spans="1:6">
      <c r="A54" s="14" t="s">
        <v>50</v>
      </c>
      <c r="B54" s="14">
        <f>+(Cz_actual*0.000001+Cp_actual*0.000001+Cp_2*0.000000001)</f>
        <v>5.0185999999999997E-8</v>
      </c>
      <c r="C54" s="14"/>
      <c r="D54" s="14"/>
      <c r="E54" s="14"/>
    </row>
    <row r="55" spans="1:6">
      <c r="A55" s="14" t="s">
        <v>51</v>
      </c>
      <c r="B55" s="14">
        <f>+Cz_actual*0.000001*Rz_actual*1000*(Cp_actual*0.000001+Cp_2*0.000000001)+Cp_2*0.000000001*_Rp2*1000*(Cp_actual*0.000001+Cz_actual*0.000001)</f>
        <v>6.5984219999999998E-14</v>
      </c>
      <c r="C55" s="14"/>
      <c r="D55" s="14"/>
      <c r="E55" s="14"/>
    </row>
    <row r="56" spans="1:6">
      <c r="A56" s="14" t="s">
        <v>52</v>
      </c>
      <c r="B56" s="14">
        <f>Cz_actual*0.000001*Cp_actual*0.000001*Cp_2*0.000000001*Rz_actual*1000*_Rp2*1000</f>
        <v>1.1101212E-20</v>
      </c>
      <c r="C56" s="14"/>
      <c r="D56" s="14"/>
      <c r="E56" s="14"/>
    </row>
    <row r="57" spans="1:6">
      <c r="A57" s="14" t="s">
        <v>53</v>
      </c>
      <c r="B57" s="14">
        <v>0</v>
      </c>
      <c r="C57" s="14"/>
      <c r="D57" s="14"/>
      <c r="E57" s="14"/>
    </row>
    <row r="58" spans="1:6">
      <c r="A58" s="14"/>
      <c r="B58" s="14"/>
      <c r="C58" s="14"/>
      <c r="D58" s="14"/>
      <c r="E58" s="14"/>
    </row>
    <row r="59" spans="1:6">
      <c r="A59" s="12" t="s">
        <v>54</v>
      </c>
      <c r="B59" s="25">
        <f>+((A_1-(A_1^2-4*A0*A_2)^0.5)/(2*A_2))/(2*3.14)</f>
        <v>142593.53012260608</v>
      </c>
      <c r="C59" s="12" t="s">
        <v>1</v>
      </c>
      <c r="D59" s="12" t="s">
        <v>87</v>
      </c>
      <c r="E59" s="12" t="s">
        <v>58</v>
      </c>
    </row>
    <row r="60" spans="1:6">
      <c r="A60" s="12" t="s">
        <v>55</v>
      </c>
      <c r="B60" s="25">
        <f>+((A_1+(A_1^2-4*A0*A_2)^0.5)/(2*A_2))/(2*3.14)</f>
        <v>803883.43124646635</v>
      </c>
      <c r="C60" s="12" t="s">
        <v>1</v>
      </c>
      <c r="D60" s="12" t="s">
        <v>57</v>
      </c>
      <c r="E60" s="12" t="s">
        <v>59</v>
      </c>
    </row>
    <row r="65" spans="1:1">
      <c r="A65" s="1" t="s">
        <v>15</v>
      </c>
    </row>
  </sheetData>
  <sheetProtection password="DC01" sheet="1"/>
  <protectedRanges>
    <protectedRange sqref="B49" name="Range6"/>
    <protectedRange sqref="B42:B46" name="Range5"/>
    <protectedRange sqref="B27" name="Range3"/>
    <protectedRange sqref="B20:B21" name="Range1"/>
    <protectedRange sqref="B23:B24" name="Range2"/>
    <protectedRange sqref="B30:B31" name="Range4"/>
    <protectedRange sqref="B50" name="Range7"/>
  </protectedRange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8v97051_LF_Calc</vt:lpstr>
      <vt:lpstr>A_1</vt:lpstr>
      <vt:lpstr>A_2</vt:lpstr>
      <vt:lpstr>A_3</vt:lpstr>
      <vt:lpstr>A0</vt:lpstr>
      <vt:lpstr>b</vt:lpstr>
      <vt:lpstr>Cp</vt:lpstr>
      <vt:lpstr>Cp_2</vt:lpstr>
      <vt:lpstr>Cp_actual</vt:lpstr>
      <vt:lpstr>Cz</vt:lpstr>
      <vt:lpstr>Cz_actual</vt:lpstr>
      <vt:lpstr>F_ref</vt:lpstr>
      <vt:lpstr>fc</vt:lpstr>
      <vt:lpstr>Fpd</vt:lpstr>
      <vt:lpstr>fvco</vt:lpstr>
      <vt:lpstr>Icp</vt:lpstr>
      <vt:lpstr>Input_Freq_MHz</vt:lpstr>
      <vt:lpstr>Kvco</vt:lpstr>
      <vt:lpstr>N</vt:lpstr>
      <vt:lpstr>Pv</vt:lpstr>
      <vt:lpstr>Rp2</vt:lpstr>
      <vt:lpstr>Rz</vt:lpstr>
      <vt:lpstr>Rz_actual</vt:lpstr>
      <vt:lpstr>Rz1</vt:lpstr>
      <vt:lpstr>α</vt:lpstr>
      <vt:lpstr>β</vt:lpstr>
      <vt:lpstr>γ</vt:lpstr>
    </vt:vector>
  </TitlesOfParts>
  <Company>IDT - TEMPE, 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mlim</dc:creator>
  <cp:lastModifiedBy>Steven Gutierrez</cp:lastModifiedBy>
  <dcterms:created xsi:type="dcterms:W3CDTF">2013-03-14T16:49:28Z</dcterms:created>
  <dcterms:modified xsi:type="dcterms:W3CDTF">2015-05-13T23:23:10Z</dcterms:modified>
</cp:coreProperties>
</file>